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 BVC 2017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Grigore</author>
  </authors>
  <commentList>
    <comment ref="C27" authorId="0">
      <text>
        <r>
          <rPr>
            <b/>
            <sz val="9"/>
            <rFont val="Segoe UI"/>
            <family val="2"/>
          </rPr>
          <t>Grigore:</t>
        </r>
        <r>
          <rPr>
            <sz val="9"/>
            <rFont val="Segoe UI"/>
            <family val="2"/>
          </rPr>
          <t xml:space="preserve">
conturi 603-608, 635,652 (in principal obiecte de inventar, taxe locale si taxe mediu)</t>
        </r>
      </text>
    </comment>
  </commentList>
</comments>
</file>

<file path=xl/sharedStrings.xml><?xml version="1.0" encoding="utf-8"?>
<sst xmlns="http://schemas.openxmlformats.org/spreadsheetml/2006/main" count="67" uniqueCount="67">
  <si>
    <t>1.Venituri totale</t>
  </si>
  <si>
    <t>2.Costuri aferente volumului de activitate</t>
  </si>
  <si>
    <t>3.Nr.prognozat de personal la finele anului</t>
  </si>
  <si>
    <t>7.Productivitatea muncii pe total personal mediu (mii lei /pers)</t>
  </si>
  <si>
    <t xml:space="preserve">    -interne</t>
  </si>
  <si>
    <t xml:space="preserve">    -externe</t>
  </si>
  <si>
    <t xml:space="preserve">   -interne</t>
  </si>
  <si>
    <t xml:space="preserve">   -externe</t>
  </si>
  <si>
    <t>Nr.rd.</t>
  </si>
  <si>
    <t>INDICATORI</t>
  </si>
  <si>
    <t>S.C.SEVERNAV S.A.</t>
  </si>
  <si>
    <t>Director General,</t>
  </si>
  <si>
    <t>I.VENITURI TOTALE,din care: (rd. 02+rd.12+rd.13)</t>
  </si>
  <si>
    <t>Calea Timisoarei nr. 204, Dr. Tr. Severin, Jud. Mehedinti</t>
  </si>
  <si>
    <t>RO1606030</t>
  </si>
  <si>
    <t>III.REZULTATUL BRUT - profit/pierdere</t>
  </si>
  <si>
    <t>IV.FOND DE REZERVA</t>
  </si>
  <si>
    <t>V.ALTE CHELTUIELI DEDUCTIBILE (reduc. Impozit pe profit)</t>
  </si>
  <si>
    <t>VI.FACILITATI PROFIT REINVESTIT</t>
  </si>
  <si>
    <t>VII.ACOPERIREA PIERDERILOR DIN PRELUARE FUZIUNE</t>
  </si>
  <si>
    <t>VIII.IMPOZIT PE PROFIT</t>
  </si>
  <si>
    <t>IX. PROFITUL DE REPARTIZAT, din care:</t>
  </si>
  <si>
    <t>1. Fondul de participare a salariatilor la profit</t>
  </si>
  <si>
    <t>2. Surse proprii de finantare/acoperirea pierderilor din anii precedenti</t>
  </si>
  <si>
    <t>4. Dividende cuvenite actionarilor</t>
  </si>
  <si>
    <t>3. Alte repartizari prevaz. de lege (den. si baza legala)</t>
  </si>
  <si>
    <t>X.SURSE DE FINANTARE A INVESTITIILOR,din care :</t>
  </si>
  <si>
    <t>XII.DATE DE FUNDAMENTARE</t>
  </si>
  <si>
    <t xml:space="preserve">4.Nr.mediu personal </t>
  </si>
  <si>
    <t>5.Fond de salarii</t>
  </si>
  <si>
    <t>II.CHELTUIELI TOTALE, din care: (rd.15+rd.34+rd.35)</t>
  </si>
  <si>
    <t>BUGETUL ACTIVITATII GENERALE</t>
  </si>
  <si>
    <t>Director Economic,</t>
  </si>
  <si>
    <t>Borintis Grigore</t>
  </si>
  <si>
    <t>6.Cheltuieli medii cu un salariat (brut si taxe angajator)</t>
  </si>
  <si>
    <t>CIFRA DE AFACERI</t>
  </si>
  <si>
    <t>PROFIT OPERATIONAL (EBIT)</t>
  </si>
  <si>
    <t>RATA PROFITULUI OPERATIONAL</t>
  </si>
  <si>
    <t>Tirlea Victor</t>
  </si>
  <si>
    <t xml:space="preserve">    '-cheltuieli cu personalul - salarii si alte venituri</t>
  </si>
  <si>
    <t xml:space="preserve">    '-cheltuieli cu personalul - asigurari si protectie sociala</t>
  </si>
  <si>
    <t>Realizat 2016</t>
  </si>
  <si>
    <t>Prevazut 2017</t>
  </si>
  <si>
    <t>PROIECT BUGET DE VENITURI SI CHELTUIELI PE ANUL 2017</t>
  </si>
  <si>
    <t>mii.lei</t>
  </si>
  <si>
    <r>
      <t>1.</t>
    </r>
    <r>
      <rPr>
        <sz val="12"/>
        <rFont val="Arial"/>
        <family val="2"/>
      </rPr>
      <t>Venituri din exploatare,din care:</t>
    </r>
  </si>
  <si>
    <r>
      <t>a)</t>
    </r>
    <r>
      <rPr>
        <sz val="12"/>
        <rFont val="Arial"/>
        <family val="2"/>
      </rPr>
      <t>Venituri din activitatea de baza</t>
    </r>
  </si>
  <si>
    <r>
      <t>b)</t>
    </r>
    <r>
      <rPr>
        <sz val="12"/>
        <rFont val="Arial"/>
        <family val="2"/>
      </rPr>
      <t>Venituri din alte activitati</t>
    </r>
  </si>
  <si>
    <r>
      <t>c)</t>
    </r>
    <r>
      <rPr>
        <sz val="12"/>
        <rFont val="Arial"/>
        <family val="2"/>
      </rPr>
      <t>Venituri din fonduri speciale</t>
    </r>
  </si>
  <si>
    <r>
      <t>2.</t>
    </r>
    <r>
      <rPr>
        <sz val="12"/>
        <rFont val="Arial"/>
        <family val="2"/>
      </rPr>
      <t>Venituri financiare</t>
    </r>
  </si>
  <si>
    <r>
      <t>3.</t>
    </r>
    <r>
      <rPr>
        <sz val="12"/>
        <rFont val="Arial"/>
        <family val="2"/>
      </rPr>
      <t xml:space="preserve">Venituri extraordinare </t>
    </r>
  </si>
  <si>
    <r>
      <t>1.</t>
    </r>
    <r>
      <rPr>
        <sz val="12"/>
        <rFont val="Arial"/>
        <family val="2"/>
      </rPr>
      <t>Cheltuieli pentru exploatare total,din care:</t>
    </r>
  </si>
  <si>
    <r>
      <t>a)</t>
    </r>
    <r>
      <rPr>
        <sz val="12"/>
        <rFont val="Arial"/>
        <family val="2"/>
      </rPr>
      <t>Cheltuieli cu materii prime si materiale directe</t>
    </r>
  </si>
  <si>
    <r>
      <t>b)</t>
    </r>
    <r>
      <rPr>
        <sz val="12"/>
        <rFont val="Arial"/>
        <family val="2"/>
      </rPr>
      <t>Cheltuieli cu personalul, venituri brute + taxe</t>
    </r>
  </si>
  <si>
    <r>
      <t>c)</t>
    </r>
    <r>
      <rPr>
        <sz val="12"/>
        <rFont val="Arial"/>
        <family val="2"/>
      </rPr>
      <t xml:space="preserve">Cheltuieli de exploatare privind serviciile </t>
    </r>
  </si>
  <si>
    <r>
      <t>d)</t>
    </r>
    <r>
      <rPr>
        <sz val="12"/>
        <rFont val="Arial"/>
        <family val="2"/>
      </rPr>
      <t>Ajustari active circulante si  provizioane de constituit</t>
    </r>
  </si>
  <si>
    <r>
      <rPr>
        <b/>
        <sz val="12"/>
        <rFont val="Arial"/>
        <family val="2"/>
      </rPr>
      <t>e)</t>
    </r>
    <r>
      <rPr>
        <sz val="12"/>
        <rFont val="Arial"/>
        <family val="2"/>
      </rPr>
      <t>Alte cheltuieli indirecte (de sectie si generale)</t>
    </r>
  </si>
  <si>
    <r>
      <t>f)</t>
    </r>
    <r>
      <rPr>
        <sz val="12"/>
        <rFont val="Arial"/>
        <family val="2"/>
      </rPr>
      <t>Cheltuieli cu amortizarea activelor fixe corporale si necorporale</t>
    </r>
  </si>
  <si>
    <r>
      <t>2.</t>
    </r>
    <r>
      <rPr>
        <sz val="12"/>
        <rFont val="Arial"/>
        <family val="2"/>
      </rPr>
      <t>Cheltuieli financiare</t>
    </r>
  </si>
  <si>
    <r>
      <t>3.</t>
    </r>
    <r>
      <rPr>
        <sz val="12"/>
        <rFont val="Arial"/>
        <family val="2"/>
      </rPr>
      <t>Cheltuieli extraordinare</t>
    </r>
  </si>
  <si>
    <r>
      <t>1.</t>
    </r>
    <r>
      <rPr>
        <sz val="12"/>
        <rFont val="Arial"/>
        <family val="2"/>
      </rPr>
      <t>Surse proprii</t>
    </r>
  </si>
  <si>
    <r>
      <t>2.</t>
    </r>
    <r>
      <rPr>
        <sz val="12"/>
        <rFont val="Arial"/>
        <family val="2"/>
      </rPr>
      <t>Alocatii de la bugetul de stat</t>
    </r>
  </si>
  <si>
    <r>
      <t>3.</t>
    </r>
    <r>
      <rPr>
        <sz val="12"/>
        <rFont val="Arial"/>
        <family val="2"/>
      </rPr>
      <t>Credite bancare</t>
    </r>
  </si>
  <si>
    <r>
      <t>4.</t>
    </r>
    <r>
      <rPr>
        <sz val="12"/>
        <rFont val="Arial"/>
        <family val="2"/>
      </rPr>
      <t>Alte surse - leasing</t>
    </r>
  </si>
  <si>
    <t>XI.CHELTUIELI PENTRU INVESTITII,din care:</t>
  </si>
  <si>
    <r>
      <t>1.</t>
    </r>
    <r>
      <rPr>
        <sz val="12"/>
        <rFont val="Arial"/>
        <family val="2"/>
      </rPr>
      <t>Investitii,inclusiv investitii în curs la finele anului</t>
    </r>
  </si>
  <si>
    <r>
      <t>2.</t>
    </r>
    <r>
      <rPr>
        <sz val="12"/>
        <rFont val="Arial"/>
        <family val="2"/>
      </rPr>
      <t xml:space="preserve">Rambursari rate aferente creditelor/leasing pentru investitii </t>
    </r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</si>
</sst>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\ \ \ \ \ \ \ \ \ \ \ @"/>
    <numFmt numFmtId="179" formatCode="0%;\(0%\)"/>
    <numFmt numFmtId="180" formatCode="\ \ @"/>
    <numFmt numFmtId="181" formatCode="\ \ \ \ @"/>
    <numFmt numFmtId="182" formatCode="0#"/>
    <numFmt numFmtId="183" formatCode="_-* #,##0.00_-;\-* #,##0.00_-;_-* &quot;-&quot;??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172" fontId="1" fillId="0" borderId="0" applyFill="0" applyBorder="0" applyAlignment="0">
      <protection/>
    </xf>
    <xf numFmtId="173" fontId="1" fillId="0" borderId="0" applyFill="0" applyBorder="0" applyAlignment="0">
      <protection/>
    </xf>
    <xf numFmtId="174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2" fontId="1" fillId="0" borderId="0" applyFill="0" applyBorder="0" applyAlignment="0">
      <protection/>
    </xf>
    <xf numFmtId="177" fontId="1" fillId="0" borderId="0" applyFill="0" applyBorder="0" applyAlignment="0">
      <protection/>
    </xf>
    <xf numFmtId="173" fontId="1" fillId="0" borderId="0" applyFill="0" applyBorder="0" applyAlignment="0">
      <protection/>
    </xf>
    <xf numFmtId="0" fontId="34" fillId="26" borderId="1" applyNumberFormat="0" applyAlignment="0" applyProtection="0"/>
    <xf numFmtId="0" fontId="35" fillId="0" borderId="2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1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172" fontId="2" fillId="0" borderId="0" applyFill="0" applyBorder="0" applyAlignment="0">
      <protection/>
    </xf>
    <xf numFmtId="177" fontId="2" fillId="0" borderId="0" applyFill="0" applyBorder="0" applyAlignment="0">
      <protection/>
    </xf>
    <xf numFmtId="173" fontId="2" fillId="0" borderId="0" applyFill="0" applyBorder="0" applyAlignment="0">
      <protection/>
    </xf>
    <xf numFmtId="0" fontId="36" fillId="27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8" borderId="1" applyNumberFormat="0" applyAlignment="0" applyProtection="0"/>
    <xf numFmtId="172" fontId="6" fillId="0" borderId="0" applyFill="0" applyBorder="0" applyAlignment="0">
      <protection/>
    </xf>
    <xf numFmtId="173" fontId="6" fillId="0" borderId="0" applyFill="0" applyBorder="0" applyAlignment="0">
      <protection/>
    </xf>
    <xf numFmtId="172" fontId="6" fillId="0" borderId="0" applyFill="0" applyBorder="0" applyAlignment="0">
      <protection/>
    </xf>
    <xf numFmtId="177" fontId="6" fillId="0" borderId="0" applyFill="0" applyBorder="0" applyAlignment="0">
      <protection/>
    </xf>
    <xf numFmtId="173" fontId="6" fillId="0" borderId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178" fontId="0" fillId="0" borderId="0">
      <alignment/>
      <protection/>
    </xf>
    <xf numFmtId="0" fontId="0" fillId="30" borderId="6" applyNumberFormat="0" applyFon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7" fillId="0" borderId="0" applyFill="0" applyBorder="0" applyAlignment="0">
      <protection/>
    </xf>
    <xf numFmtId="173" fontId="7" fillId="0" borderId="0" applyFill="0" applyBorder="0" applyAlignment="0">
      <protection/>
    </xf>
    <xf numFmtId="172" fontId="7" fillId="0" borderId="0" applyFill="0" applyBorder="0" applyAlignment="0">
      <protection/>
    </xf>
    <xf numFmtId="177" fontId="7" fillId="0" borderId="0" applyFill="0" applyBorder="0" applyAlignment="0">
      <protection/>
    </xf>
    <xf numFmtId="173" fontId="7" fillId="0" borderId="0" applyFill="0" applyBorder="0" applyAlignment="0"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/>
    </xf>
    <xf numFmtId="182" fontId="13" fillId="5" borderId="18" xfId="0" applyNumberFormat="1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/>
    </xf>
    <xf numFmtId="182" fontId="13" fillId="32" borderId="23" xfId="0" applyNumberFormat="1" applyFont="1" applyFill="1" applyBorder="1" applyAlignment="1">
      <alignment horizontal="center"/>
    </xf>
    <xf numFmtId="3" fontId="4" fillId="32" borderId="23" xfId="0" applyNumberFormat="1" applyFont="1" applyFill="1" applyBorder="1" applyAlignment="1">
      <alignment horizontal="center"/>
    </xf>
    <xf numFmtId="3" fontId="4" fillId="32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182" fontId="13" fillId="0" borderId="26" xfId="0" applyNumberFormat="1" applyFont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13" fillId="0" borderId="27" xfId="95" applyNumberFormat="1" applyFont="1" applyBorder="1" applyAlignment="1">
      <alignment horizontal="center"/>
    </xf>
    <xf numFmtId="0" fontId="4" fillId="32" borderId="25" xfId="0" applyFont="1" applyFill="1" applyBorder="1" applyAlignment="1">
      <alignment/>
    </xf>
    <xf numFmtId="182" fontId="13" fillId="32" borderId="26" xfId="0" applyNumberFormat="1" applyFont="1" applyFill="1" applyBorder="1" applyAlignment="1">
      <alignment horizontal="center"/>
    </xf>
    <xf numFmtId="3" fontId="4" fillId="32" borderId="26" xfId="0" applyNumberFormat="1" applyFont="1" applyFill="1" applyBorder="1" applyAlignment="1">
      <alignment horizontal="center"/>
    </xf>
    <xf numFmtId="3" fontId="4" fillId="32" borderId="27" xfId="95" applyNumberFormat="1" applyFont="1" applyFill="1" applyBorder="1" applyAlignment="1">
      <alignment horizontal="center"/>
    </xf>
    <xf numFmtId="0" fontId="4" fillId="32" borderId="28" xfId="0" applyFont="1" applyFill="1" applyBorder="1" applyAlignment="1">
      <alignment/>
    </xf>
    <xf numFmtId="0" fontId="13" fillId="32" borderId="29" xfId="0" applyFont="1" applyFill="1" applyBorder="1" applyAlignment="1">
      <alignment horizontal="center"/>
    </xf>
    <xf numFmtId="3" fontId="13" fillId="32" borderId="29" xfId="0" applyNumberFormat="1" applyFont="1" applyFill="1" applyBorder="1" applyAlignment="1">
      <alignment horizontal="center"/>
    </xf>
    <xf numFmtId="3" fontId="13" fillId="32" borderId="30" xfId="95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/>
    </xf>
    <xf numFmtId="0" fontId="13" fillId="5" borderId="18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/>
    </xf>
    <xf numFmtId="0" fontId="13" fillId="32" borderId="26" xfId="0" applyFont="1" applyFill="1" applyBorder="1" applyAlignment="1">
      <alignment horizontal="center"/>
    </xf>
    <xf numFmtId="3" fontId="13" fillId="32" borderId="26" xfId="0" applyNumberFormat="1" applyFont="1" applyFill="1" applyBorder="1" applyAlignment="1">
      <alignment horizontal="center"/>
    </xf>
    <xf numFmtId="3" fontId="13" fillId="32" borderId="27" xfId="95" applyNumberFormat="1" applyFont="1" applyFill="1" applyBorder="1" applyAlignment="1">
      <alignment horizontal="center"/>
    </xf>
    <xf numFmtId="0" fontId="4" fillId="5" borderId="32" xfId="0" applyFont="1" applyFill="1" applyBorder="1" applyAlignment="1">
      <alignment/>
    </xf>
    <xf numFmtId="0" fontId="13" fillId="5" borderId="33" xfId="0" applyFont="1" applyFill="1" applyBorder="1" applyAlignment="1">
      <alignment horizontal="center"/>
    </xf>
    <xf numFmtId="3" fontId="4" fillId="5" borderId="33" xfId="0" applyNumberFormat="1" applyFont="1" applyFill="1" applyBorder="1" applyAlignment="1">
      <alignment horizontal="center"/>
    </xf>
    <xf numFmtId="3" fontId="4" fillId="5" borderId="34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/>
    </xf>
    <xf numFmtId="0" fontId="13" fillId="5" borderId="26" xfId="0" applyFont="1" applyFill="1" applyBorder="1" applyAlignment="1">
      <alignment horizontal="center"/>
    </xf>
    <xf numFmtId="3" fontId="4" fillId="5" borderId="26" xfId="0" applyNumberFormat="1" applyFont="1" applyFill="1" applyBorder="1" applyAlignment="1">
      <alignment horizontal="center"/>
    </xf>
    <xf numFmtId="10" fontId="4" fillId="5" borderId="26" xfId="82" applyNumberFormat="1" applyFont="1" applyFill="1" applyBorder="1" applyAlignment="1">
      <alignment horizontal="center"/>
    </xf>
    <xf numFmtId="10" fontId="4" fillId="5" borderId="27" xfId="82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4" xfId="95" applyNumberFormat="1" applyFont="1" applyBorder="1" applyAlignment="1">
      <alignment horizont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 quotePrefix="1">
      <alignment horizontal="center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 horizontal="center"/>
    </xf>
    <xf numFmtId="3" fontId="13" fillId="0" borderId="37" xfId="0" applyNumberFormat="1" applyFont="1" applyFill="1" applyBorder="1" applyAlignment="1" quotePrefix="1">
      <alignment horizontal="center" vertical="center"/>
    </xf>
    <xf numFmtId="3" fontId="13" fillId="0" borderId="38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" xfId="48"/>
    <cellStyle name="Celulă legată" xfId="49"/>
    <cellStyle name="Comma [00]" xfId="50"/>
    <cellStyle name="Currency [00]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ronat" xfId="58"/>
    <cellStyle name="Header1" xfId="59"/>
    <cellStyle name="Header2" xfId="60"/>
    <cellStyle name="Hyperlink" xfId="61"/>
    <cellStyle name="Followed Hyperlink" xfId="62"/>
    <cellStyle name="Ieșire" xfId="63"/>
    <cellStyle name="Intrare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Currency" xfId="70"/>
    <cellStyle name="Currency [0]" xfId="71"/>
    <cellStyle name="Neutru" xfId="72"/>
    <cellStyle name="Normal - Style1" xfId="73"/>
    <cellStyle name="Notă" xfId="74"/>
    <cellStyle name="Percent [0]" xfId="75"/>
    <cellStyle name="Percent [00]" xfId="76"/>
    <cellStyle name="PrePop Currency (0)" xfId="77"/>
    <cellStyle name="PrePop Currency (2)" xfId="78"/>
    <cellStyle name="PrePop Units (0)" xfId="79"/>
    <cellStyle name="PrePop Units (1)" xfId="80"/>
    <cellStyle name="PrePop Units (2)" xfId="81"/>
    <cellStyle name="Percent" xfId="82"/>
    <cellStyle name="Text avertisment" xfId="83"/>
    <cellStyle name="Text explicativ" xfId="84"/>
    <cellStyle name="Text Indent A" xfId="85"/>
    <cellStyle name="Text Indent B" xfId="86"/>
    <cellStyle name="Text Indent C" xfId="87"/>
    <cellStyle name="Titlu" xfId="88"/>
    <cellStyle name="Titlu 1" xfId="89"/>
    <cellStyle name="Titlu 2" xfId="90"/>
    <cellStyle name="Titlu 3" xfId="91"/>
    <cellStyle name="Titlu 4" xfId="92"/>
    <cellStyle name="Total" xfId="93"/>
    <cellStyle name="Verificare celulă" xfId="94"/>
    <cellStyle name="Comma" xfId="95"/>
    <cellStyle name="Comma [0]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C%202017%20Severnav%20-%20fundament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iect BVC 2017"/>
      <sheetName val=" Buget - fundamentare"/>
      <sheetName val="Cheltuieli generale"/>
      <sheetName val="Cheltuieli sectie"/>
      <sheetName val="Cheltuieli personal"/>
      <sheetName val="Cheltuieli servicii directe"/>
      <sheetName val="Cheltuieli materiale directe"/>
      <sheetName val="Cheltuieli financiare"/>
      <sheetName val="Cheltuieli extraordinare"/>
      <sheetName val="VENITURI"/>
    </sheetNames>
    <sheetDataSet>
      <sheetData sheetId="2">
        <row r="50">
          <cell r="U50">
            <v>66214</v>
          </cell>
        </row>
        <row r="89">
          <cell r="U89">
            <v>1560</v>
          </cell>
        </row>
        <row r="92">
          <cell r="U92">
            <v>-31108.724835942154</v>
          </cell>
        </row>
        <row r="93">
          <cell r="U93">
            <v>-12127.158876</v>
          </cell>
        </row>
        <row r="94">
          <cell r="U94">
            <v>-5739</v>
          </cell>
        </row>
        <row r="97">
          <cell r="U97">
            <v>-600</v>
          </cell>
        </row>
        <row r="100">
          <cell r="U100">
            <v>-7625.265832</v>
          </cell>
        </row>
        <row r="121">
          <cell r="U121">
            <v>-1356</v>
          </cell>
        </row>
        <row r="130">
          <cell r="U130">
            <v>-870.1</v>
          </cell>
        </row>
        <row r="134">
          <cell r="U134">
            <v>-1080</v>
          </cell>
        </row>
        <row r="135">
          <cell r="U135">
            <v>-1120</v>
          </cell>
        </row>
        <row r="136">
          <cell r="U136">
            <v>960</v>
          </cell>
        </row>
        <row r="140">
          <cell r="U140">
            <v>-263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68.57421875" style="5" customWidth="1"/>
    <col min="2" max="2" width="4.421875" style="5" customWidth="1"/>
    <col min="3" max="3" width="15.57421875" style="5" customWidth="1"/>
    <col min="4" max="4" width="17.8515625" style="5" customWidth="1"/>
    <col min="5" max="16384" width="8.8515625" style="5" customWidth="1"/>
  </cols>
  <sheetData>
    <row r="1" spans="1:4" ht="15">
      <c r="A1" s="1" t="s">
        <v>10</v>
      </c>
      <c r="B1" s="2"/>
      <c r="C1" s="3"/>
      <c r="D1" s="4"/>
    </row>
    <row r="2" spans="1:4" ht="15">
      <c r="A2" s="6" t="s">
        <v>13</v>
      </c>
      <c r="B2" s="7"/>
      <c r="C2" s="8"/>
      <c r="D2" s="9"/>
    </row>
    <row r="3" spans="1:4" ht="15">
      <c r="A3" s="6" t="s">
        <v>14</v>
      </c>
      <c r="B3" s="7"/>
      <c r="C3" s="8"/>
      <c r="D3" s="9"/>
    </row>
    <row r="4" spans="1:4" ht="15">
      <c r="A4" s="6"/>
      <c r="B4" s="7"/>
      <c r="C4" s="8"/>
      <c r="D4" s="9"/>
    </row>
    <row r="5" spans="1:4" ht="15">
      <c r="A5" s="74" t="s">
        <v>43</v>
      </c>
      <c r="B5" s="75"/>
      <c r="C5" s="75"/>
      <c r="D5" s="76"/>
    </row>
    <row r="6" spans="1:4" ht="15.75">
      <c r="A6" s="77" t="s">
        <v>31</v>
      </c>
      <c r="B6" s="78"/>
      <c r="C6" s="78"/>
      <c r="D6" s="79"/>
    </row>
    <row r="7" spans="1:4" ht="15">
      <c r="A7" s="10"/>
      <c r="B7" s="11"/>
      <c r="C7" s="11"/>
      <c r="D7" s="12"/>
    </row>
    <row r="8" spans="1:4" ht="16.5" thickBot="1">
      <c r="A8" s="6"/>
      <c r="B8" s="7"/>
      <c r="C8" s="8"/>
      <c r="D8" s="13" t="s">
        <v>44</v>
      </c>
    </row>
    <row r="9" spans="1:4" ht="15">
      <c r="A9" s="82" t="s">
        <v>9</v>
      </c>
      <c r="B9" s="84" t="s">
        <v>8</v>
      </c>
      <c r="C9" s="86" t="s">
        <v>41</v>
      </c>
      <c r="D9" s="80" t="s">
        <v>42</v>
      </c>
    </row>
    <row r="10" spans="1:4" ht="15.75" thickBot="1">
      <c r="A10" s="83"/>
      <c r="B10" s="85"/>
      <c r="C10" s="87"/>
      <c r="D10" s="81"/>
    </row>
    <row r="11" spans="1:4" ht="15.75" thickBot="1">
      <c r="A11" s="14" t="s">
        <v>35</v>
      </c>
      <c r="B11" s="15">
        <v>1</v>
      </c>
      <c r="C11" s="16">
        <f>48512450.12/1000</f>
        <v>48512.450119999994</v>
      </c>
      <c r="D11" s="17">
        <f>D14+D15</f>
        <v>67774</v>
      </c>
    </row>
    <row r="12" spans="1:4" ht="16.5" thickBot="1">
      <c r="A12" s="18" t="s">
        <v>12</v>
      </c>
      <c r="B12" s="19">
        <v>1</v>
      </c>
      <c r="C12" s="20">
        <f>C13+C17+C18</f>
        <v>57008.38743</v>
      </c>
      <c r="D12" s="21">
        <f>D13+D17+D18</f>
        <v>68734</v>
      </c>
    </row>
    <row r="13" spans="1:4" ht="15.75">
      <c r="A13" s="22" t="s">
        <v>45</v>
      </c>
      <c r="B13" s="23">
        <v>2</v>
      </c>
      <c r="C13" s="24">
        <f>C14+C15+C16</f>
        <v>56347</v>
      </c>
      <c r="D13" s="25">
        <f>D14+D15+D16</f>
        <v>67774</v>
      </c>
    </row>
    <row r="14" spans="1:4" ht="15.75">
      <c r="A14" s="26" t="s">
        <v>46</v>
      </c>
      <c r="B14" s="27">
        <v>3</v>
      </c>
      <c r="C14" s="28">
        <v>55530</v>
      </c>
      <c r="D14" s="29">
        <f>'[1] Buget - fundamentare'!U50</f>
        <v>66214</v>
      </c>
    </row>
    <row r="15" spans="1:4" ht="15.75">
      <c r="A15" s="26" t="s">
        <v>47</v>
      </c>
      <c r="B15" s="27">
        <v>4</v>
      </c>
      <c r="C15" s="28">
        <v>817</v>
      </c>
      <c r="D15" s="29">
        <f>'[1] Buget - fundamentare'!U89</f>
        <v>1560</v>
      </c>
    </row>
    <row r="16" spans="1:4" ht="15.75">
      <c r="A16" s="26" t="s">
        <v>48</v>
      </c>
      <c r="B16" s="27">
        <v>5</v>
      </c>
      <c r="C16" s="28">
        <v>0</v>
      </c>
      <c r="D16" s="29">
        <v>0</v>
      </c>
    </row>
    <row r="17" spans="1:4" ht="15.75">
      <c r="A17" s="30" t="s">
        <v>49</v>
      </c>
      <c r="B17" s="31">
        <v>6</v>
      </c>
      <c r="C17" s="32">
        <f>661387.43/1000</f>
        <v>661.38743</v>
      </c>
      <c r="D17" s="33">
        <f>'[1] Buget - fundamentare'!U136</f>
        <v>960</v>
      </c>
    </row>
    <row r="18" spans="1:4" ht="16.5" thickBot="1">
      <c r="A18" s="34" t="s">
        <v>50</v>
      </c>
      <c r="B18" s="35">
        <v>7</v>
      </c>
      <c r="C18" s="36">
        <v>0</v>
      </c>
      <c r="D18" s="37">
        <v>0</v>
      </c>
    </row>
    <row r="19" spans="1:4" ht="16.5" thickBot="1">
      <c r="A19" s="38" t="s">
        <v>30</v>
      </c>
      <c r="B19" s="39">
        <v>8</v>
      </c>
      <c r="C19" s="20">
        <f>C20+C29+C30</f>
        <v>55848.87086</v>
      </c>
      <c r="D19" s="21">
        <f>(D20+D29+D30)</f>
        <v>67682.24954394216</v>
      </c>
    </row>
    <row r="20" spans="1:4" ht="15.75">
      <c r="A20" s="22" t="s">
        <v>51</v>
      </c>
      <c r="B20" s="40">
        <v>9</v>
      </c>
      <c r="C20" s="24">
        <f>C21+C22+C25+C26+C27+C28</f>
        <v>54126.731490000006</v>
      </c>
      <c r="D20" s="25">
        <f>(D21+D22+D25+D26+D27+D28)</f>
        <v>64612.14954394215</v>
      </c>
    </row>
    <row r="21" spans="1:4" ht="15.75">
      <c r="A21" s="26" t="s">
        <v>52</v>
      </c>
      <c r="B21" s="41">
        <v>10</v>
      </c>
      <c r="C21" s="28">
        <v>27046</v>
      </c>
      <c r="D21" s="29">
        <f>-('[1] Buget - fundamentare'!U92)+2984</f>
        <v>34092.72483594215</v>
      </c>
    </row>
    <row r="22" spans="1:4" ht="15.75">
      <c r="A22" s="26" t="s">
        <v>53</v>
      </c>
      <c r="B22" s="41">
        <v>11</v>
      </c>
      <c r="C22" s="28">
        <f>SUM(C23:C24)</f>
        <v>16939.208140000002</v>
      </c>
      <c r="D22" s="42">
        <f>-('[1] Buget - fundamentare'!U93+'[1] Buget - fundamentare'!U100)</f>
        <v>19752.424708</v>
      </c>
    </row>
    <row r="23" spans="1:4" ht="15" hidden="1">
      <c r="A23" s="43" t="s">
        <v>39</v>
      </c>
      <c r="B23" s="41">
        <v>12</v>
      </c>
      <c r="C23" s="28">
        <f>13808585.14/1000</f>
        <v>13808.585140000001</v>
      </c>
      <c r="D23" s="29"/>
    </row>
    <row r="24" spans="1:4" ht="15" hidden="1">
      <c r="A24" s="43" t="s">
        <v>40</v>
      </c>
      <c r="B24" s="41">
        <v>13</v>
      </c>
      <c r="C24" s="28">
        <f>3130623/1000</f>
        <v>3130.623</v>
      </c>
      <c r="D24" s="29">
        <v>0</v>
      </c>
    </row>
    <row r="25" spans="1:4" ht="15.75">
      <c r="A25" s="26" t="s">
        <v>54</v>
      </c>
      <c r="B25" s="41">
        <v>14</v>
      </c>
      <c r="C25" s="28">
        <f>5132086.71/1000</f>
        <v>5132.08671</v>
      </c>
      <c r="D25" s="29">
        <f>-('[1] Buget - fundamentare'!U94)</f>
        <v>5739</v>
      </c>
    </row>
    <row r="26" spans="1:4" ht="15.75">
      <c r="A26" s="26" t="s">
        <v>55</v>
      </c>
      <c r="B26" s="41">
        <v>15</v>
      </c>
      <c r="C26" s="28">
        <f>(817436.64)/1000</f>
        <v>817.43664</v>
      </c>
      <c r="D26" s="29">
        <f>-('[1] Buget - fundamentare'!U97)</f>
        <v>600</v>
      </c>
    </row>
    <row r="27" spans="1:4" ht="15.75">
      <c r="A27" s="43" t="s">
        <v>56</v>
      </c>
      <c r="B27" s="41">
        <v>16</v>
      </c>
      <c r="C27" s="28">
        <v>2879</v>
      </c>
      <c r="D27" s="29">
        <v>3072</v>
      </c>
    </row>
    <row r="28" spans="1:4" ht="15.75">
      <c r="A28" s="26" t="s">
        <v>57</v>
      </c>
      <c r="B28" s="41">
        <v>17</v>
      </c>
      <c r="C28" s="28">
        <v>1313</v>
      </c>
      <c r="D28" s="29">
        <f>-('[1] Buget - fundamentare'!U121)</f>
        <v>1356</v>
      </c>
    </row>
    <row r="29" spans="1:4" ht="15.75">
      <c r="A29" s="30" t="s">
        <v>58</v>
      </c>
      <c r="B29" s="44">
        <v>18</v>
      </c>
      <c r="C29" s="45">
        <f>1722139.37/1000</f>
        <v>1722.13937</v>
      </c>
      <c r="D29" s="46">
        <f>-('[1] Buget - fundamentare'!U134+'[1] Buget - fundamentare'!U135)</f>
        <v>2200</v>
      </c>
    </row>
    <row r="30" spans="1:4" ht="16.5" thickBot="1">
      <c r="A30" s="34" t="s">
        <v>59</v>
      </c>
      <c r="B30" s="35">
        <v>19</v>
      </c>
      <c r="C30" s="36">
        <v>0</v>
      </c>
      <c r="D30" s="37">
        <f>-('[1] Buget - fundamentare'!U130)</f>
        <v>870.1</v>
      </c>
    </row>
    <row r="31" spans="1:4" ht="15.75">
      <c r="A31" s="47" t="s">
        <v>15</v>
      </c>
      <c r="B31" s="48">
        <v>20</v>
      </c>
      <c r="C31" s="49">
        <f>C12-C19</f>
        <v>1159.5165699999998</v>
      </c>
      <c r="D31" s="50">
        <f>D12-D19</f>
        <v>1051.7504560578382</v>
      </c>
    </row>
    <row r="32" spans="1:4" ht="15">
      <c r="A32" s="51" t="s">
        <v>36</v>
      </c>
      <c r="B32" s="52">
        <v>21</v>
      </c>
      <c r="C32" s="53">
        <f>C13-C20</f>
        <v>2220.2685099999944</v>
      </c>
      <c r="D32" s="53">
        <f>D13-D20</f>
        <v>3161.8504560578513</v>
      </c>
    </row>
    <row r="33" spans="1:4" ht="15">
      <c r="A33" s="51" t="s">
        <v>37</v>
      </c>
      <c r="B33" s="52">
        <v>22</v>
      </c>
      <c r="C33" s="54">
        <f>C32/C13</f>
        <v>0.039403491046550734</v>
      </c>
      <c r="D33" s="55">
        <f>D32/D13</f>
        <v>0.046652852953313236</v>
      </c>
    </row>
    <row r="34" spans="1:4" ht="15">
      <c r="A34" s="56" t="s">
        <v>16</v>
      </c>
      <c r="B34" s="57">
        <v>23</v>
      </c>
      <c r="C34" s="58">
        <v>0</v>
      </c>
      <c r="D34" s="59">
        <v>0</v>
      </c>
    </row>
    <row r="35" spans="1:4" ht="15">
      <c r="A35" s="43" t="s">
        <v>17</v>
      </c>
      <c r="B35" s="41">
        <v>24</v>
      </c>
      <c r="C35" s="28">
        <v>0</v>
      </c>
      <c r="D35" s="29">
        <v>0</v>
      </c>
    </row>
    <row r="36" spans="1:4" ht="15">
      <c r="A36" s="43" t="s">
        <v>18</v>
      </c>
      <c r="B36" s="57">
        <v>25</v>
      </c>
      <c r="C36" s="28">
        <v>0</v>
      </c>
      <c r="D36" s="29">
        <v>0</v>
      </c>
    </row>
    <row r="37" spans="1:4" ht="15">
      <c r="A37" s="43" t="s">
        <v>19</v>
      </c>
      <c r="B37" s="41">
        <v>26</v>
      </c>
      <c r="C37" s="60">
        <v>0</v>
      </c>
      <c r="D37" s="61">
        <v>0</v>
      </c>
    </row>
    <row r="38" spans="1:4" ht="15">
      <c r="A38" s="43" t="s">
        <v>20</v>
      </c>
      <c r="B38" s="57">
        <v>27</v>
      </c>
      <c r="C38" s="60">
        <v>355</v>
      </c>
      <c r="D38" s="61">
        <f>-'[1] Buget - fundamentare'!U140</f>
        <v>263</v>
      </c>
    </row>
    <row r="39" spans="1:4" ht="15">
      <c r="A39" s="26" t="s">
        <v>21</v>
      </c>
      <c r="B39" s="41">
        <v>28</v>
      </c>
      <c r="C39" s="62">
        <f>SUM(C40:C43)</f>
        <v>804</v>
      </c>
      <c r="D39" s="63">
        <f>D31-D34-D35-D36-D37-D38</f>
        <v>788.7504560578382</v>
      </c>
    </row>
    <row r="40" spans="1:4" ht="15">
      <c r="A40" s="43" t="s">
        <v>22</v>
      </c>
      <c r="B40" s="57">
        <v>29</v>
      </c>
      <c r="C40" s="60">
        <v>0</v>
      </c>
      <c r="D40" s="61">
        <v>0</v>
      </c>
    </row>
    <row r="41" spans="1:4" ht="15">
      <c r="A41" s="43" t="s">
        <v>23</v>
      </c>
      <c r="B41" s="41">
        <v>30</v>
      </c>
      <c r="C41" s="60">
        <v>804</v>
      </c>
      <c r="D41" s="61">
        <f>D39</f>
        <v>788.7504560578382</v>
      </c>
    </row>
    <row r="42" spans="1:4" ht="15">
      <c r="A42" s="43" t="s">
        <v>25</v>
      </c>
      <c r="B42" s="57">
        <v>31</v>
      </c>
      <c r="C42" s="60">
        <v>0</v>
      </c>
      <c r="D42" s="61">
        <v>0</v>
      </c>
    </row>
    <row r="43" spans="1:4" ht="15">
      <c r="A43" s="43" t="s">
        <v>24</v>
      </c>
      <c r="B43" s="41">
        <v>32</v>
      </c>
      <c r="C43" s="60">
        <v>0</v>
      </c>
      <c r="D43" s="61">
        <v>0</v>
      </c>
    </row>
    <row r="44" spans="1:4" ht="15">
      <c r="A44" s="43"/>
      <c r="B44" s="57">
        <v>33</v>
      </c>
      <c r="C44" s="60"/>
      <c r="D44" s="61"/>
    </row>
    <row r="45" spans="1:4" ht="15">
      <c r="A45" s="26" t="s">
        <v>26</v>
      </c>
      <c r="B45" s="41">
        <v>34</v>
      </c>
      <c r="C45" s="64">
        <f>C46+C47+C48+C51</f>
        <v>2293.69336</v>
      </c>
      <c r="D45" s="65">
        <f>D46+D47+D48+D51</f>
        <v>10000</v>
      </c>
    </row>
    <row r="46" spans="1:4" ht="15">
      <c r="A46" s="26" t="s">
        <v>60</v>
      </c>
      <c r="B46" s="57">
        <v>35</v>
      </c>
      <c r="C46" s="28">
        <f>534255.86/1000</f>
        <v>534.25586</v>
      </c>
      <c r="D46" s="29">
        <v>10000</v>
      </c>
    </row>
    <row r="47" spans="1:4" ht="15">
      <c r="A47" s="26" t="s">
        <v>61</v>
      </c>
      <c r="B47" s="41">
        <v>36</v>
      </c>
      <c r="C47" s="66">
        <v>0</v>
      </c>
      <c r="D47" s="29">
        <v>0</v>
      </c>
    </row>
    <row r="48" spans="1:4" ht="15">
      <c r="A48" s="26" t="s">
        <v>62</v>
      </c>
      <c r="B48" s="57">
        <v>37</v>
      </c>
      <c r="C48" s="28">
        <f>1251841.5/1000</f>
        <v>1251.8415</v>
      </c>
      <c r="D48" s="29">
        <v>0</v>
      </c>
    </row>
    <row r="49" spans="1:4" ht="15">
      <c r="A49" s="43" t="s">
        <v>4</v>
      </c>
      <c r="B49" s="41">
        <v>38</v>
      </c>
      <c r="C49" s="28">
        <f>1251841.5/1000</f>
        <v>1251.8415</v>
      </c>
      <c r="D49" s="29"/>
    </row>
    <row r="50" spans="1:4" ht="15">
      <c r="A50" s="43" t="s">
        <v>5</v>
      </c>
      <c r="B50" s="57">
        <v>39</v>
      </c>
      <c r="C50" s="66">
        <v>0</v>
      </c>
      <c r="D50" s="29">
        <v>0</v>
      </c>
    </row>
    <row r="51" spans="1:4" ht="15">
      <c r="A51" s="26" t="s">
        <v>63</v>
      </c>
      <c r="B51" s="41">
        <v>40</v>
      </c>
      <c r="C51" s="66">
        <f>(18266+5493+223685+91066+169086)/1000</f>
        <v>507.596</v>
      </c>
      <c r="D51" s="29">
        <v>0</v>
      </c>
    </row>
    <row r="52" spans="1:4" ht="15">
      <c r="A52" s="26"/>
      <c r="B52" s="57">
        <v>41</v>
      </c>
      <c r="C52" s="66"/>
      <c r="D52" s="29"/>
    </row>
    <row r="53" spans="1:4" ht="15">
      <c r="A53" s="26" t="s">
        <v>64</v>
      </c>
      <c r="B53" s="41">
        <v>42</v>
      </c>
      <c r="C53" s="64">
        <f>SUM(C54:C55)</f>
        <v>1785.8415</v>
      </c>
      <c r="D53" s="65">
        <f>SUM(D54:D55)</f>
        <v>10330</v>
      </c>
    </row>
    <row r="54" spans="1:4" ht="15">
      <c r="A54" s="26" t="s">
        <v>65</v>
      </c>
      <c r="B54" s="57">
        <v>43</v>
      </c>
      <c r="C54" s="28">
        <v>534</v>
      </c>
      <c r="D54" s="29">
        <v>10000</v>
      </c>
    </row>
    <row r="55" spans="1:4" ht="15">
      <c r="A55" s="26" t="s">
        <v>66</v>
      </c>
      <c r="B55" s="41">
        <v>44</v>
      </c>
      <c r="C55" s="28">
        <f>SUM(C56:C57)</f>
        <v>1251.8415</v>
      </c>
      <c r="D55" s="42">
        <f>SUM(D56:D57)</f>
        <v>330</v>
      </c>
    </row>
    <row r="56" spans="1:4" ht="15">
      <c r="A56" s="43" t="s">
        <v>6</v>
      </c>
      <c r="B56" s="57">
        <v>45</v>
      </c>
      <c r="C56" s="28">
        <f>1251841.5/1000</f>
        <v>1251.8415</v>
      </c>
      <c r="D56" s="29">
        <v>330</v>
      </c>
    </row>
    <row r="57" spans="1:4" ht="15">
      <c r="A57" s="43" t="s">
        <v>7</v>
      </c>
      <c r="B57" s="41">
        <v>46</v>
      </c>
      <c r="C57" s="66">
        <v>0</v>
      </c>
      <c r="D57" s="29">
        <v>0</v>
      </c>
    </row>
    <row r="58" spans="1:4" ht="15">
      <c r="A58" s="43"/>
      <c r="B58" s="57">
        <v>47</v>
      </c>
      <c r="C58" s="28"/>
      <c r="D58" s="29"/>
    </row>
    <row r="59" spans="1:4" ht="15">
      <c r="A59" s="26" t="s">
        <v>27</v>
      </c>
      <c r="B59" s="41">
        <v>48</v>
      </c>
      <c r="C59" s="28"/>
      <c r="D59" s="29"/>
    </row>
    <row r="60" spans="1:4" ht="15">
      <c r="A60" s="43" t="s">
        <v>0</v>
      </c>
      <c r="B60" s="57">
        <v>49</v>
      </c>
      <c r="C60" s="28">
        <f>C12</f>
        <v>57008.38743</v>
      </c>
      <c r="D60" s="42">
        <f>D12</f>
        <v>68734</v>
      </c>
    </row>
    <row r="61" spans="1:4" ht="15">
      <c r="A61" s="43" t="s">
        <v>1</v>
      </c>
      <c r="B61" s="41">
        <v>50</v>
      </c>
      <c r="C61" s="28">
        <f>C19</f>
        <v>55848.87086</v>
      </c>
      <c r="D61" s="42">
        <f>D19</f>
        <v>67682.24954394216</v>
      </c>
    </row>
    <row r="62" spans="1:4" ht="15">
      <c r="A62" s="43" t="s">
        <v>2</v>
      </c>
      <c r="B62" s="57">
        <v>51</v>
      </c>
      <c r="C62" s="28">
        <v>473</v>
      </c>
      <c r="D62" s="29">
        <v>511</v>
      </c>
    </row>
    <row r="63" spans="1:4" ht="15">
      <c r="A63" s="43" t="s">
        <v>28</v>
      </c>
      <c r="B63" s="41">
        <v>52</v>
      </c>
      <c r="C63" s="28">
        <v>440</v>
      </c>
      <c r="D63" s="29">
        <v>490</v>
      </c>
    </row>
    <row r="64" spans="1:4" ht="15">
      <c r="A64" s="43" t="s">
        <v>29</v>
      </c>
      <c r="B64" s="57">
        <v>53</v>
      </c>
      <c r="C64" s="28">
        <f>C22</f>
        <v>16939.208140000002</v>
      </c>
      <c r="D64" s="42">
        <f>D22</f>
        <v>19752.424708</v>
      </c>
    </row>
    <row r="65" spans="1:4" ht="15">
      <c r="A65" s="43" t="s">
        <v>34</v>
      </c>
      <c r="B65" s="41">
        <v>54</v>
      </c>
      <c r="C65" s="28">
        <f>C64/C63</f>
        <v>38.49820031818182</v>
      </c>
      <c r="D65" s="42">
        <f>D64/D63</f>
        <v>40.31107083265306</v>
      </c>
    </row>
    <row r="66" spans="1:4" ht="15" thickBot="1">
      <c r="A66" s="67" t="s">
        <v>3</v>
      </c>
      <c r="B66" s="68">
        <v>55</v>
      </c>
      <c r="C66" s="69">
        <f>C60/C63</f>
        <v>129.56451688636363</v>
      </c>
      <c r="D66" s="70">
        <f>D60/D63</f>
        <v>140.2734693877551</v>
      </c>
    </row>
    <row r="67" spans="2:3" ht="15">
      <c r="B67" s="71"/>
      <c r="C67" s="72"/>
    </row>
    <row r="68" spans="1:3" ht="15">
      <c r="A68" s="5" t="s">
        <v>11</v>
      </c>
      <c r="B68" s="73" t="s">
        <v>32</v>
      </c>
      <c r="C68" s="72"/>
    </row>
    <row r="69" spans="1:3" ht="15">
      <c r="A69" s="5" t="s">
        <v>38</v>
      </c>
      <c r="B69" s="73" t="s">
        <v>33</v>
      </c>
      <c r="C69" s="72"/>
    </row>
  </sheetData>
  <sheetProtection/>
  <mergeCells count="6">
    <mergeCell ref="A5:D5"/>
    <mergeCell ref="A6:D6"/>
    <mergeCell ref="D9:D10"/>
    <mergeCell ref="A9:A10"/>
    <mergeCell ref="B9:B10"/>
    <mergeCell ref="C9:C10"/>
  </mergeCells>
  <printOptions/>
  <pageMargins left="0.5118110236220472" right="0.1968503937007874" top="0.1968503937007874" bottom="0.2362204724409449" header="0.2755905511811024" footer="0.15748031496062992"/>
  <pageSetup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SEVERNAV.S.A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vulcanm</dc:creator>
  <cp:keywords/>
  <dc:description/>
  <cp:lastModifiedBy>Grigore</cp:lastModifiedBy>
  <cp:lastPrinted>2017-02-28T11:30:30Z</cp:lastPrinted>
  <dcterms:created xsi:type="dcterms:W3CDTF">2014-03-20T06:54:06Z</dcterms:created>
  <dcterms:modified xsi:type="dcterms:W3CDTF">2017-02-28T11:30:35Z</dcterms:modified>
  <cp:category/>
  <cp:version/>
  <cp:contentType/>
  <cp:contentStatus/>
</cp:coreProperties>
</file>